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bate Calculator" state="visible" r:id="rId4"/>
  </sheets>
  <calcPr calcId="171027"/>
</workbook>
</file>

<file path=xl/sharedStrings.xml><?xml version="1.0" encoding="utf-8"?>
<sst xmlns="http://schemas.openxmlformats.org/spreadsheetml/2006/main" count="12" uniqueCount="12">
  <si>
    <t>TMGM IB REBATE CALCULATOR</t>
  </si>
  <si>
    <t>Yellow cells are your inputs — everything else calculates automatically.</t>
  </si>
  <si>
    <t>Number of active clients</t>
  </si>
  <si>
    <t>Average lots per client / month</t>
  </si>
  <si>
    <t>Your rebate per lot (USD)</t>
  </si>
  <si>
    <t>Total lots per month</t>
  </si>
  <si>
    <t>Monthly rebate income</t>
  </si>
  <si>
    <t>Quarterly rebate income</t>
  </si>
  <si>
    <t>Annual rebate income</t>
  </si>
  <si>
    <t>MONTHLY INCOME SENSITIVITY — clients (rows) × rebate per lot (columns)</t>
  </si>
  <si>
    <t>Clients \ Rebate</t>
  </si>
  <si>
    <t>Note: Actual rebate rates are negotiated with the TMGM partner team and depend on volume and region.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</si>
</sst>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&quot;$&quot;#,##0"/>
  </numFmts>
  <fonts count="7" x14ac:knownFonts="1">
    <font>
      <color theme="1"/>
      <family val="2"/>
      <scheme val="minor"/>
      <sz val="11"/>
      <name val="Calibri"/>
    </font>
    <font>
      <b/>
      <color rgb="FFFFFFFF"/>
      <sz val="14"/>
    </font>
    <font>
      <i/>
      <color rgb="FF64748B"/>
      <sz val="9"/>
    </font>
    <font>
      <b/>
    </font>
    <font>
      <b/>
      <color rgb="FF2563EB"/>
    </font>
    <font>
      <b/>
      <sz val="11"/>
    </font>
    <font>
      <b/>
      <color rgb="FFFFFFFF"/>
      <sz val="11"/>
    </font>
  </fonts>
  <fills count="5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FFF2CC"/>
      </patternFill>
    </fill>
    <fill>
      <patternFill patternType="solid">
        <fgColor rgb="FFF8FAFC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/>
    <xf numFmtId="0" fontId="3" fillId="0" borderId="0" xfId="0" applyFont="1"/>
    <xf numFmtId="164" fontId="0" fillId="3" borderId="1" xfId="0" applyNumberFormat="1" applyFill="1" applyBorder="1" applyAlignment="1">
      <alignment horizontal="center"/>
    </xf>
    <xf numFmtId="3" fontId="4" fillId="4" borderId="0" xfId="0" applyNumberFormat="1" applyFont="1" applyFill="1" applyAlignment="1">
      <alignment horizontal="center"/>
    </xf>
    <xf numFmtId="164" fontId="4" fillId="4" borderId="0" xfId="0" applyNumberFormat="1" applyFont="1" applyFill="1" applyAlignment="1">
      <alignment horizontal="center"/>
    </xf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FormatPr defaultRowHeight="15" outlineLevelRow="0" outlineLevelCol="0" x14ac:dyDescent="55"/>
  <cols>
    <col min="1" max="1" width="34" customWidth="1"/>
    <col min="2" max="2" width="16" customWidth="1"/>
    <col min="3" max="3" width="3" customWidth="1"/>
    <col min="4" max="9" width="14" customWidth="1"/>
  </cols>
  <sheetData>
    <row r="1" ht="28" customHeight="1" spans="1:2" x14ac:dyDescent="0.25">
      <c r="A1" s="1" t="s">
        <v>0</v>
      </c>
      <c r="B1"/>
    </row>
    <row r="2" spans="1:1" x14ac:dyDescent="0.25">
      <c r="A2" s="2" t="s">
        <v>1</v>
      </c>
    </row>
    <row r="4" spans="1:2" x14ac:dyDescent="0.25">
      <c r="A4" s="3" t="s">
        <v>2</v>
      </c>
      <c r="B4" s="4">
        <v>25</v>
      </c>
    </row>
    <row r="5" spans="1:2" x14ac:dyDescent="0.25">
      <c r="A5" s="3" t="s">
        <v>3</v>
      </c>
      <c r="B5" s="4">
        <v>8</v>
      </c>
    </row>
    <row r="6" spans="1:2" x14ac:dyDescent="0.25">
      <c r="A6" s="3" t="s">
        <v>4</v>
      </c>
      <c r="B6" s="4">
        <v>6</v>
      </c>
    </row>
    <row r="8" spans="1:2" x14ac:dyDescent="0.25">
      <c r="A8" t="s">
        <v>5</v>
      </c>
      <c r="B8" s="5">
        <f>B4*B5</f>
      </c>
    </row>
    <row r="9" spans="1:2" x14ac:dyDescent="0.25">
      <c r="A9" t="s">
        <v>6</v>
      </c>
      <c r="B9" s="6">
        <f>B4*B5*B6</f>
      </c>
    </row>
    <row r="10" spans="1:2" x14ac:dyDescent="0.25">
      <c r="A10" t="s">
        <v>7</v>
      </c>
      <c r="B10" s="6">
        <f>B4*B5*B6*3</f>
      </c>
    </row>
    <row r="11" spans="1:2" x14ac:dyDescent="0.25">
      <c r="A11" t="s">
        <v>8</v>
      </c>
      <c r="B11" s="6">
        <f>B4*B5*B6*12</f>
      </c>
    </row>
    <row r="14" spans="1:1" x14ac:dyDescent="0.25">
      <c r="A14" s="7" t="s">
        <v>9</v>
      </c>
    </row>
    <row r="15" spans="1:8" x14ac:dyDescent="0.25">
      <c r="A15" s="8" t="s">
        <v>10</v>
      </c>
      <c r="B15" s="8">
        <v>3</v>
      </c>
      <c r="C15" s="8">
        <v>4</v>
      </c>
      <c r="D15" s="8">
        <v>5</v>
      </c>
      <c r="E15" s="8">
        <v>6</v>
      </c>
      <c r="F15" s="8">
        <v>7</v>
      </c>
      <c r="G15" s="8">
        <v>8</v>
      </c>
      <c r="H15" s="8">
        <v>10</v>
      </c>
    </row>
    <row r="16" spans="1:8" x14ac:dyDescent="0.25">
      <c r="A16" s="9">
        <v>10</v>
      </c>
      <c r="B16" s="10">
        <f>10*$B$5*3</f>
      </c>
      <c r="C16" s="10">
        <f>10*$B$5*4</f>
      </c>
      <c r="D16" s="10">
        <f>10*$B$5*5</f>
      </c>
      <c r="E16" s="10">
        <f>10*$B$5*6</f>
      </c>
      <c r="F16" s="10">
        <f>10*$B$5*7</f>
      </c>
      <c r="G16" s="10">
        <f>10*$B$5*8</f>
      </c>
      <c r="H16" s="10">
        <f>10*$B$5*10</f>
      </c>
    </row>
    <row r="17" spans="1:8" x14ac:dyDescent="0.25">
      <c r="A17" s="9">
        <v>25</v>
      </c>
      <c r="B17" s="10">
        <f>25*$B$5*3</f>
      </c>
      <c r="C17" s="10">
        <f>25*$B$5*4</f>
      </c>
      <c r="D17" s="10">
        <f>25*$B$5*5</f>
      </c>
      <c r="E17" s="10">
        <f>25*$B$5*6</f>
      </c>
      <c r="F17" s="10">
        <f>25*$B$5*7</f>
      </c>
      <c r="G17" s="10">
        <f>25*$B$5*8</f>
      </c>
      <c r="H17" s="10">
        <f>25*$B$5*10</f>
      </c>
    </row>
    <row r="18" spans="1:8" x14ac:dyDescent="0.25">
      <c r="A18" s="9">
        <v>50</v>
      </c>
      <c r="B18" s="10">
        <f>50*$B$5*3</f>
      </c>
      <c r="C18" s="10">
        <f>50*$B$5*4</f>
      </c>
      <c r="D18" s="10">
        <f>50*$B$5*5</f>
      </c>
      <c r="E18" s="10">
        <f>50*$B$5*6</f>
      </c>
      <c r="F18" s="10">
        <f>50*$B$5*7</f>
      </c>
      <c r="G18" s="10">
        <f>50*$B$5*8</f>
      </c>
      <c r="H18" s="10">
        <f>50*$B$5*10</f>
      </c>
    </row>
    <row r="19" spans="1:8" x14ac:dyDescent="0.25">
      <c r="A19" s="9">
        <v>75</v>
      </c>
      <c r="B19" s="10">
        <f>75*$B$5*3</f>
      </c>
      <c r="C19" s="10">
        <f>75*$B$5*4</f>
      </c>
      <c r="D19" s="10">
        <f>75*$B$5*5</f>
      </c>
      <c r="E19" s="10">
        <f>75*$B$5*6</f>
      </c>
      <c r="F19" s="10">
        <f>75*$B$5*7</f>
      </c>
      <c r="G19" s="10">
        <f>75*$B$5*8</f>
      </c>
      <c r="H19" s="10">
        <f>75*$B$5*10</f>
      </c>
    </row>
    <row r="20" spans="1:8" x14ac:dyDescent="0.25">
      <c r="A20" s="9">
        <v>100</v>
      </c>
      <c r="B20" s="10">
        <f>100*$B$5*3</f>
      </c>
      <c r="C20" s="10">
        <f>100*$B$5*4</f>
      </c>
      <c r="D20" s="10">
        <f>100*$B$5*5</f>
      </c>
      <c r="E20" s="10">
        <f>100*$B$5*6</f>
      </c>
      <c r="F20" s="10">
        <f>100*$B$5*7</f>
      </c>
      <c r="G20" s="10">
        <f>100*$B$5*8</f>
      </c>
      <c r="H20" s="10">
        <f>100*$B$5*10</f>
      </c>
    </row>
    <row r="21" spans="1:8" x14ac:dyDescent="0.25">
      <c r="A21" s="9">
        <v>150</v>
      </c>
      <c r="B21" s="10">
        <f>150*$B$5*3</f>
      </c>
      <c r="C21" s="10">
        <f>150*$B$5*4</f>
      </c>
      <c r="D21" s="10">
        <f>150*$B$5*5</f>
      </c>
      <c r="E21" s="10">
        <f>150*$B$5*6</f>
      </c>
      <c r="F21" s="10">
        <f>150*$B$5*7</f>
      </c>
      <c r="G21" s="10">
        <f>150*$B$5*8</f>
      </c>
      <c r="H21" s="10">
        <f>150*$B$5*10</f>
      </c>
    </row>
    <row r="22" spans="1:8" x14ac:dyDescent="0.25">
      <c r="A22" s="9">
        <v>200</v>
      </c>
      <c r="B22" s="10">
        <f>200*$B$5*3</f>
      </c>
      <c r="C22" s="10">
        <f>200*$B$5*4</f>
      </c>
      <c r="D22" s="10">
        <f>200*$B$5*5</f>
      </c>
      <c r="E22" s="10">
        <f>200*$B$5*6</f>
      </c>
      <c r="F22" s="10">
        <f>200*$B$5*7</f>
      </c>
      <c r="G22" s="10">
        <f>200*$B$5*8</f>
      </c>
      <c r="H22" s="10">
        <f>200*$B$5*10</f>
      </c>
    </row>
    <row r="23" spans="1:8" x14ac:dyDescent="0.25">
      <c r="A23" s="9">
        <v>300</v>
      </c>
      <c r="B23" s="10">
        <f>300*$B$5*3</f>
      </c>
      <c r="C23" s="10">
        <f>300*$B$5*4</f>
      </c>
      <c r="D23" s="10">
        <f>300*$B$5*5</f>
      </c>
      <c r="E23" s="10">
        <f>300*$B$5*6</f>
      </c>
      <c r="F23" s="10">
        <f>300*$B$5*7</f>
      </c>
      <c r="G23" s="10">
        <f>300*$B$5*8</f>
      </c>
      <c r="H23" s="10">
        <f>300*$B$5*10</f>
      </c>
    </row>
    <row r="25" spans="1:1" x14ac:dyDescent="0.25">
      <c r="A25" s="2" t="s">
        <v>11</v>
      </c>
    </row>
  </sheetData>
  <mergeCells count="1">
    <mergeCell ref="A1:B1"/>
  </mergeCells>
  <conditionalFormatting sqref="B16:H2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Rebate Calculator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2026-07-14T04:45:59Z</dcterms:created>
  <dcterms:modified xsi:type="dcterms:W3CDTF">2026-07-14T04:45:59Z</dcterms:modified>
</cp:coreProperties>
</file>